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GOVERNANCE\Council (working doc)\Sess 68 - Dec 2018\input\input from VTS45\"/>
    </mc:Choice>
  </mc:AlternateContent>
  <bookViews>
    <workbookView xWindow="0" yWindow="0" windowWidth="23250" windowHeight="122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N11" i="1" l="1"/>
  <c r="O12" i="1" s="1"/>
  <c r="T17" i="1"/>
  <c r="B13" i="1"/>
  <c r="B12" i="1"/>
  <c r="B11" i="1"/>
  <c r="P13" i="1" l="1"/>
  <c r="R15" i="1" s="1"/>
  <c r="S16" i="1" s="1"/>
  <c r="U18" i="1" s="1"/>
  <c r="V19" i="1" s="1"/>
</calcChain>
</file>

<file path=xl/sharedStrings.xml><?xml version="1.0" encoding="utf-8"?>
<sst xmlns="http://schemas.openxmlformats.org/spreadsheetml/2006/main" count="63" uniqueCount="58">
  <si>
    <t>a</t>
  </si>
  <si>
    <t>b</t>
  </si>
  <si>
    <t>c</t>
  </si>
  <si>
    <t>d</t>
  </si>
  <si>
    <t>e</t>
  </si>
  <si>
    <t>f</t>
  </si>
  <si>
    <t>g</t>
  </si>
  <si>
    <t>h</t>
  </si>
  <si>
    <t>k</t>
  </si>
  <si>
    <t>T</t>
  </si>
  <si>
    <t>actual days per week</t>
  </si>
  <si>
    <t>actual days per year</t>
  </si>
  <si>
    <t>hours per day</t>
  </si>
  <si>
    <t>Total no of VTSOs reqd</t>
  </si>
  <si>
    <t>number of VTSOs required per VTS workstation</t>
  </si>
  <si>
    <t>hours leave per year</t>
  </si>
  <si>
    <t>hours sickness per year</t>
  </si>
  <si>
    <t>hours training per year</t>
  </si>
  <si>
    <t>hours available per year</t>
  </si>
  <si>
    <t>actual hours per year</t>
  </si>
  <si>
    <t>total hours lost per year</t>
  </si>
  <si>
    <t>Calculated</t>
  </si>
  <si>
    <t>i</t>
  </si>
  <si>
    <t>j</t>
  </si>
  <si>
    <t>l</t>
  </si>
  <si>
    <t>m</t>
  </si>
  <si>
    <t>n</t>
  </si>
  <si>
    <t>o</t>
  </si>
  <si>
    <t>p</t>
  </si>
  <si>
    <t>q</t>
  </si>
  <si>
    <t>r</t>
  </si>
  <si>
    <t>l = k - (f + g + h)</t>
  </si>
  <si>
    <t>m = l / e</t>
  </si>
  <si>
    <t>k = d * (c / b)</t>
  </si>
  <si>
    <t>working shifts per year</t>
  </si>
  <si>
    <t>total hours lost per shift</t>
  </si>
  <si>
    <t>total duty hours per VTSO per work stn per year</t>
  </si>
  <si>
    <t>normal hours per shift</t>
  </si>
  <si>
    <t>Normally fixed for a 24/7/365 VTS</t>
  </si>
  <si>
    <t>number of operational VTS work stations</t>
  </si>
  <si>
    <t>Individual hrs per yr before deductions</t>
  </si>
  <si>
    <t>Individual (contracted) hours per working week</t>
  </si>
  <si>
    <t>individual mins lost per shift (break &amp; h/o)</t>
  </si>
  <si>
    <t>o = m * n</t>
  </si>
  <si>
    <t>p = l - o</t>
  </si>
  <si>
    <t>q = a * c</t>
  </si>
  <si>
    <t>r = q / p</t>
  </si>
  <si>
    <t>T = r * j</t>
  </si>
  <si>
    <t>Individual hours lost per shift (break &amp; h/o)</t>
  </si>
  <si>
    <t>n = i  / 60</t>
  </si>
  <si>
    <t>Data fields requiring user input:</t>
  </si>
  <si>
    <t>Data fields automatically calculated by this spreadsheet:</t>
  </si>
  <si>
    <t>Label</t>
  </si>
  <si>
    <t>Stage</t>
  </si>
  <si>
    <r>
      <t>Variable</t>
    </r>
    <r>
      <rPr>
        <i/>
        <sz val="10"/>
        <color theme="1"/>
        <rFont val="Calibri"/>
        <family val="2"/>
        <scheme val="minor"/>
      </rPr>
      <t xml:space="preserve"> (default values entered - amend as required)</t>
    </r>
  </si>
  <si>
    <t>IALA Guideline 1045 Annex A - VTS Staffing Calculation Spreadsheet</t>
  </si>
  <si>
    <t>APPENDIX 2</t>
  </si>
  <si>
    <t>VTS45-12.1.8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</si>
</sst>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3F3F76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62">
    <xf numFmtId="0" fontId="0" fillId="0" borderId="0" xfId="0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0" fillId="0" borderId="0" xfId="0" applyAlignment="1">
      <alignment horizontal="center" vertical="top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8" fillId="4" borderId="0" xfId="0" applyFont="1" applyFill="1" applyAlignment="1">
      <alignment horizontal="center" vertical="top" wrapText="1"/>
    </xf>
    <xf numFmtId="2" fontId="8" fillId="0" borderId="0" xfId="0" applyNumberFormat="1" applyFont="1" applyAlignment="1">
      <alignment horizontal="left" wrapText="1"/>
    </xf>
    <xf numFmtId="2" fontId="4" fillId="0" borderId="0" xfId="0" applyNumberFormat="1" applyFont="1" applyAlignment="1">
      <alignment horizontal="left" vertical="top" wrapText="1"/>
    </xf>
    <xf numFmtId="2" fontId="4" fillId="5" borderId="0" xfId="0" applyNumberFormat="1" applyFont="1" applyFill="1" applyAlignment="1">
      <alignment horizontal="center"/>
    </xf>
    <xf numFmtId="1" fontId="4" fillId="5" borderId="0" xfId="0" applyNumberFormat="1" applyFont="1" applyFill="1" applyAlignment="1">
      <alignment horizontal="center"/>
    </xf>
    <xf numFmtId="1" fontId="4" fillId="0" borderId="0" xfId="0" applyNumberFormat="1" applyFont="1" applyAlignment="1">
      <alignment horizontal="center"/>
    </xf>
    <xf numFmtId="1" fontId="4" fillId="6" borderId="0" xfId="0" applyNumberFormat="1" applyFont="1" applyFill="1" applyAlignment="1">
      <alignment horizontal="center"/>
    </xf>
    <xf numFmtId="1" fontId="4" fillId="4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left" wrapText="1"/>
    </xf>
    <xf numFmtId="2" fontId="0" fillId="0" borderId="0" xfId="0" applyNumberFormat="1" applyAlignment="1">
      <alignment horizontal="left" vertical="top" wrapText="1"/>
    </xf>
    <xf numFmtId="2" fontId="0" fillId="0" borderId="0" xfId="0" applyNumberFormat="1" applyFont="1" applyAlignment="1">
      <alignment horizontal="center"/>
    </xf>
    <xf numFmtId="2" fontId="4" fillId="4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 vertical="top"/>
    </xf>
    <xf numFmtId="1" fontId="0" fillId="0" borderId="0" xfId="0" applyNumberFormat="1" applyAlignment="1">
      <alignment horizontal="left" vertical="top" wrapText="1"/>
    </xf>
    <xf numFmtId="2" fontId="0" fillId="4" borderId="0" xfId="0" applyNumberFormat="1" applyFont="1" applyFill="1" applyAlignment="1">
      <alignment horizontal="center"/>
    </xf>
    <xf numFmtId="1" fontId="9" fillId="0" borderId="0" xfId="0" applyNumberFormat="1" applyFont="1" applyFill="1" applyAlignment="1">
      <alignment horizontal="center" vertical="top"/>
    </xf>
    <xf numFmtId="1" fontId="9" fillId="0" borderId="0" xfId="0" applyNumberFormat="1" applyFont="1" applyFill="1" applyAlignment="1">
      <alignment horizontal="left" vertical="top" wrapText="1"/>
    </xf>
    <xf numFmtId="2" fontId="0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left" vertical="top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6" borderId="0" xfId="0" applyFont="1" applyFill="1"/>
    <xf numFmtId="0" fontId="7" fillId="0" borderId="0" xfId="0" applyFont="1"/>
    <xf numFmtId="0" fontId="0" fillId="5" borderId="0" xfId="0" applyFill="1"/>
    <xf numFmtId="0" fontId="0" fillId="4" borderId="0" xfId="0" applyFill="1"/>
    <xf numFmtId="1" fontId="7" fillId="0" borderId="0" xfId="0" applyNumberFormat="1" applyFont="1" applyAlignment="1">
      <alignment horizontal="left" vertical="top" wrapText="1"/>
    </xf>
    <xf numFmtId="1" fontId="10" fillId="0" borderId="0" xfId="0" applyNumberFormat="1" applyFont="1" applyFill="1" applyAlignment="1">
      <alignment horizontal="left" vertical="top" wrapText="1"/>
    </xf>
    <xf numFmtId="1" fontId="4" fillId="0" borderId="0" xfId="0" applyNumberFormat="1" applyFont="1" applyAlignment="1">
      <alignment horizontal="center" vertical="top"/>
    </xf>
    <xf numFmtId="1" fontId="8" fillId="0" borderId="0" xfId="0" applyNumberFormat="1" applyFont="1" applyAlignment="1">
      <alignment horizontal="left" vertical="top" wrapText="1"/>
    </xf>
    <xf numFmtId="1" fontId="4" fillId="0" borderId="0" xfId="0" applyNumberFormat="1" applyFont="1" applyAlignment="1">
      <alignment horizontal="left" vertical="top" wrapText="1"/>
    </xf>
    <xf numFmtId="2" fontId="0" fillId="0" borderId="0" xfId="0" applyNumberFormat="1"/>
    <xf numFmtId="2" fontId="4" fillId="6" borderId="0" xfId="0" applyNumberFormat="1" applyFont="1" applyFill="1" applyAlignment="1">
      <alignment horizontal="center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2" fontId="8" fillId="0" borderId="0" xfId="0" applyNumberFormat="1" applyFont="1" applyAlignment="1">
      <alignment horizontal="center" vertical="top" wrapText="1"/>
    </xf>
    <xf numFmtId="0" fontId="12" fillId="0" borderId="0" xfId="2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2" fontId="4" fillId="0" borderId="0" xfId="0" applyNumberFormat="1" applyFont="1" applyAlignment="1">
      <alignment horizontal="left" vertical="top"/>
    </xf>
    <xf numFmtId="2" fontId="4" fillId="0" borderId="0" xfId="0" applyNumberFormat="1" applyFont="1" applyFill="1" applyAlignment="1">
      <alignment horizontal="left" vertical="top"/>
    </xf>
    <xf numFmtId="2" fontId="8" fillId="0" borderId="0" xfId="0" applyNumberFormat="1" applyFont="1" applyFill="1" applyAlignment="1">
      <alignment horizontal="left" wrapText="1"/>
    </xf>
    <xf numFmtId="2" fontId="4" fillId="0" borderId="0" xfId="0" applyNumberFormat="1" applyFont="1" applyFill="1" applyAlignment="1">
      <alignment horizontal="left" vertical="top" wrapText="1"/>
    </xf>
    <xf numFmtId="1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0" fillId="0" borderId="0" xfId="0" applyFill="1"/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horizontal="center" wrapText="1"/>
    </xf>
    <xf numFmtId="0" fontId="9" fillId="0" borderId="0" xfId="1" applyFont="1" applyFill="1" applyAlignment="1">
      <alignment horizontal="center" vertical="top" wrapText="1"/>
    </xf>
    <xf numFmtId="0" fontId="9" fillId="0" borderId="0" xfId="1" applyFont="1" applyFill="1" applyAlignment="1">
      <alignment horizontal="center"/>
    </xf>
    <xf numFmtId="2" fontId="9" fillId="0" borderId="0" xfId="1" applyNumberFormat="1" applyFont="1" applyFill="1" applyAlignment="1">
      <alignment horizontal="center"/>
    </xf>
    <xf numFmtId="0" fontId="4" fillId="0" borderId="0" xfId="0" applyFont="1" applyAlignment="1">
      <alignment horizontal="right"/>
    </xf>
    <xf numFmtId="0" fontId="0" fillId="5" borderId="0" xfId="0" applyFill="1" applyAlignment="1">
      <alignment horizontal="right"/>
    </xf>
  </cellXfs>
  <cellStyles count="3">
    <cellStyle name="Entrée" xfId="2" builtinId="20"/>
    <cellStyle name="Insatisfaisant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view="pageLayout" zoomScaleNormal="100" workbookViewId="0">
      <selection activeCell="B1" sqref="B1"/>
    </sheetView>
  </sheetViews>
  <sheetFormatPr baseColWidth="10" defaultColWidth="9.140625" defaultRowHeight="15" x14ac:dyDescent="0.25"/>
  <cols>
    <col min="1" max="1" width="5.7109375" customWidth="1"/>
    <col min="2" max="2" width="20.85546875" customWidth="1"/>
    <col min="3" max="3" width="18.7109375" customWidth="1"/>
    <col min="6" max="6" width="9.140625" style="40"/>
    <col min="7" max="7" width="12.85546875" customWidth="1"/>
    <col min="12" max="12" width="12.7109375" customWidth="1"/>
    <col min="13" max="13" width="10.140625" customWidth="1"/>
    <col min="14" max="14" width="10.42578125" customWidth="1"/>
    <col min="17" max="17" width="11.7109375" customWidth="1"/>
    <col min="18" max="18" width="13.140625" customWidth="1"/>
    <col min="19" max="19" width="13" customWidth="1"/>
    <col min="21" max="21" width="14.7109375" customWidth="1"/>
  </cols>
  <sheetData>
    <row r="1" spans="1:22" x14ac:dyDescent="0.25">
      <c r="B1" s="61" t="s">
        <v>57</v>
      </c>
    </row>
    <row r="2" spans="1:22" x14ac:dyDescent="0.25">
      <c r="V2" s="60" t="s">
        <v>56</v>
      </c>
    </row>
    <row r="3" spans="1:22" x14ac:dyDescent="0.25">
      <c r="A3" s="1" t="s">
        <v>55</v>
      </c>
      <c r="B3" s="2"/>
      <c r="C3" s="3"/>
      <c r="V3" s="4"/>
    </row>
    <row r="4" spans="1:22" x14ac:dyDescent="0.25">
      <c r="A4" s="1"/>
      <c r="B4" s="2"/>
      <c r="C4" s="3"/>
      <c r="V4" s="4"/>
    </row>
    <row r="5" spans="1:22" s="58" customFormat="1" x14ac:dyDescent="0.25">
      <c r="A5" s="55"/>
      <c r="B5" s="56" t="s">
        <v>52</v>
      </c>
      <c r="C5" s="57"/>
      <c r="D5" s="58" t="s">
        <v>0</v>
      </c>
      <c r="E5" s="58" t="s">
        <v>1</v>
      </c>
      <c r="F5" s="59" t="s">
        <v>2</v>
      </c>
      <c r="G5" s="58" t="s">
        <v>3</v>
      </c>
      <c r="H5" s="58" t="s">
        <v>4</v>
      </c>
      <c r="I5" s="58" t="s">
        <v>5</v>
      </c>
      <c r="J5" s="58" t="s">
        <v>6</v>
      </c>
      <c r="K5" s="58" t="s">
        <v>7</v>
      </c>
      <c r="L5" s="58" t="s">
        <v>22</v>
      </c>
      <c r="M5" s="58" t="s">
        <v>23</v>
      </c>
      <c r="N5" s="58" t="s">
        <v>8</v>
      </c>
      <c r="O5" s="58" t="s">
        <v>24</v>
      </c>
      <c r="P5" s="58" t="s">
        <v>25</v>
      </c>
      <c r="Q5" s="58" t="s">
        <v>26</v>
      </c>
      <c r="R5" s="58" t="s">
        <v>27</v>
      </c>
      <c r="S5" s="58" t="s">
        <v>28</v>
      </c>
      <c r="T5" s="58" t="s">
        <v>29</v>
      </c>
      <c r="U5" s="58" t="s">
        <v>30</v>
      </c>
      <c r="V5" s="58" t="s">
        <v>9</v>
      </c>
    </row>
    <row r="6" spans="1:22" s="4" customFormat="1" ht="54.75" customHeight="1" x14ac:dyDescent="0.25">
      <c r="B6" s="43"/>
      <c r="C6" s="43"/>
      <c r="D6" s="44" t="s">
        <v>12</v>
      </c>
      <c r="E6" s="44" t="s">
        <v>10</v>
      </c>
      <c r="F6" s="45" t="s">
        <v>11</v>
      </c>
      <c r="G6" s="44" t="s">
        <v>41</v>
      </c>
      <c r="H6" s="46" t="s">
        <v>37</v>
      </c>
      <c r="I6" s="46" t="s">
        <v>15</v>
      </c>
      <c r="J6" s="47" t="s">
        <v>16</v>
      </c>
      <c r="K6" s="47" t="s">
        <v>17</v>
      </c>
      <c r="L6" s="46" t="s">
        <v>42</v>
      </c>
      <c r="M6" s="44" t="s">
        <v>39</v>
      </c>
      <c r="N6" s="44" t="s">
        <v>40</v>
      </c>
      <c r="O6" s="44" t="s">
        <v>18</v>
      </c>
      <c r="P6" s="44" t="s">
        <v>34</v>
      </c>
      <c r="Q6" s="44" t="s">
        <v>48</v>
      </c>
      <c r="R6" s="44" t="s">
        <v>20</v>
      </c>
      <c r="S6" s="44" t="s">
        <v>36</v>
      </c>
      <c r="T6" s="44" t="s">
        <v>19</v>
      </c>
      <c r="U6" s="44" t="s">
        <v>14</v>
      </c>
      <c r="V6" s="8" t="s">
        <v>13</v>
      </c>
    </row>
    <row r="7" spans="1:22" x14ac:dyDescent="0.25">
      <c r="A7" s="48" t="s">
        <v>50</v>
      </c>
      <c r="B7" s="9"/>
      <c r="C7" s="10"/>
      <c r="D7" s="14">
        <v>24</v>
      </c>
      <c r="E7" s="14">
        <v>7</v>
      </c>
      <c r="F7" s="41">
        <v>365.25</v>
      </c>
      <c r="G7" s="11">
        <v>40</v>
      </c>
      <c r="H7" s="12">
        <v>12</v>
      </c>
      <c r="I7" s="12">
        <v>252</v>
      </c>
      <c r="J7" s="11">
        <v>6</v>
      </c>
      <c r="K7" s="11">
        <v>14</v>
      </c>
      <c r="L7" s="11">
        <v>60</v>
      </c>
      <c r="M7" s="12">
        <v>3</v>
      </c>
      <c r="N7" s="13"/>
      <c r="O7" s="16"/>
      <c r="P7" s="13"/>
      <c r="Q7" s="16"/>
      <c r="R7" s="16"/>
      <c r="S7" s="16"/>
      <c r="T7" s="16"/>
      <c r="U7" s="13"/>
      <c r="V7" s="15"/>
    </row>
    <row r="8" spans="1:22" s="54" customFormat="1" x14ac:dyDescent="0.25">
      <c r="A8" s="49"/>
      <c r="B8" s="50"/>
      <c r="C8" s="51"/>
      <c r="D8" s="52"/>
      <c r="E8" s="52"/>
      <c r="F8" s="53"/>
      <c r="G8" s="53"/>
      <c r="H8" s="52"/>
      <c r="I8" s="52"/>
      <c r="J8" s="53"/>
      <c r="K8" s="53"/>
      <c r="L8" s="53"/>
      <c r="M8" s="52"/>
      <c r="N8" s="52"/>
      <c r="O8" s="53"/>
      <c r="P8" s="52"/>
      <c r="Q8" s="53"/>
      <c r="R8" s="53"/>
      <c r="S8" s="53"/>
      <c r="T8" s="53"/>
      <c r="U8" s="52"/>
      <c r="V8" s="15"/>
    </row>
    <row r="9" spans="1:22" s="54" customFormat="1" x14ac:dyDescent="0.25">
      <c r="A9" s="49" t="s">
        <v>51</v>
      </c>
      <c r="B9" s="50"/>
      <c r="C9" s="51"/>
      <c r="D9" s="52"/>
      <c r="E9" s="52"/>
      <c r="F9" s="53"/>
      <c r="G9" s="53"/>
      <c r="H9" s="52"/>
      <c r="I9" s="52"/>
      <c r="J9" s="53"/>
      <c r="K9" s="53"/>
      <c r="L9" s="53"/>
      <c r="M9" s="52"/>
      <c r="N9" s="52"/>
      <c r="O9" s="53"/>
      <c r="P9" s="52"/>
      <c r="Q9" s="53"/>
      <c r="R9" s="53"/>
      <c r="S9" s="53"/>
      <c r="T9" s="53"/>
      <c r="U9" s="52"/>
      <c r="V9" s="15"/>
    </row>
    <row r="10" spans="1:22" x14ac:dyDescent="0.25">
      <c r="A10" s="42" t="s">
        <v>53</v>
      </c>
      <c r="B10" s="17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0"/>
    </row>
    <row r="11" spans="1:22" ht="25.5" customHeight="1" x14ac:dyDescent="0.25">
      <c r="A11" s="21">
        <v>1</v>
      </c>
      <c r="B11" s="35" t="str">
        <f>$N$6</f>
        <v>Individual hrs per yr before deductions</v>
      </c>
      <c r="C11" s="22" t="s">
        <v>33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3">
        <f>G7*(F7/E7)</f>
        <v>2087.1428571428573</v>
      </c>
      <c r="O11" s="19"/>
      <c r="P11" s="19"/>
      <c r="Q11" s="19"/>
      <c r="R11" s="19"/>
      <c r="S11" s="19"/>
      <c r="T11" s="19"/>
      <c r="U11" s="19"/>
      <c r="V11" s="20"/>
    </row>
    <row r="12" spans="1:22" ht="17.25" customHeight="1" x14ac:dyDescent="0.25">
      <c r="A12" s="21">
        <v>2</v>
      </c>
      <c r="B12" s="35" t="str">
        <f>$O$6</f>
        <v>hours available per year</v>
      </c>
      <c r="C12" s="22" t="s">
        <v>31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23">
        <f>N11-(I7+J7+K7)</f>
        <v>1815.1428571428573</v>
      </c>
      <c r="P12" s="19"/>
      <c r="Q12" s="19"/>
      <c r="R12" s="19"/>
      <c r="S12" s="19"/>
      <c r="T12" s="19"/>
      <c r="U12" s="19"/>
      <c r="V12" s="20"/>
    </row>
    <row r="13" spans="1:22" ht="18" customHeight="1" x14ac:dyDescent="0.25">
      <c r="A13" s="21">
        <v>3</v>
      </c>
      <c r="B13" s="35" t="str">
        <f>$P$6</f>
        <v>working shifts per year</v>
      </c>
      <c r="C13" s="22" t="s">
        <v>32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23">
        <f>O12/H7</f>
        <v>151.26190476190479</v>
      </c>
      <c r="Q13" s="19"/>
      <c r="R13" s="19"/>
      <c r="S13" s="19"/>
      <c r="T13" s="19"/>
      <c r="U13" s="19"/>
      <c r="V13" s="20"/>
    </row>
    <row r="14" spans="1:22" ht="24.75" customHeight="1" x14ac:dyDescent="0.25">
      <c r="A14" s="24">
        <v>4</v>
      </c>
      <c r="B14" s="36" t="s">
        <v>35</v>
      </c>
      <c r="C14" s="25" t="s">
        <v>49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7"/>
      <c r="Q14" s="23">
        <f>L7/60</f>
        <v>1</v>
      </c>
      <c r="R14" s="26"/>
      <c r="S14" s="26"/>
      <c r="T14" s="26"/>
      <c r="U14" s="26"/>
      <c r="V14" s="20"/>
    </row>
    <row r="15" spans="1:22" x14ac:dyDescent="0.25">
      <c r="A15" s="21">
        <v>5</v>
      </c>
      <c r="B15" s="35" t="s">
        <v>20</v>
      </c>
      <c r="C15" s="22" t="s">
        <v>43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23">
        <f>P13*Q14</f>
        <v>151.26190476190479</v>
      </c>
      <c r="S15" s="19"/>
      <c r="T15" s="19"/>
      <c r="U15" s="19"/>
      <c r="V15" s="20"/>
    </row>
    <row r="16" spans="1:22" ht="29.25" customHeight="1" x14ac:dyDescent="0.25">
      <c r="A16" s="21">
        <v>6</v>
      </c>
      <c r="B16" s="35" t="s">
        <v>36</v>
      </c>
      <c r="C16" s="22" t="s">
        <v>44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23">
        <f>(O12-R15)</f>
        <v>1663.8809523809525</v>
      </c>
      <c r="T16" s="19"/>
      <c r="U16" s="19"/>
      <c r="V16" s="20"/>
    </row>
    <row r="17" spans="1:22" x14ac:dyDescent="0.25">
      <c r="A17" s="21">
        <v>7</v>
      </c>
      <c r="B17" s="35" t="s">
        <v>19</v>
      </c>
      <c r="C17" s="22" t="s">
        <v>45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23">
        <f>D7*F7</f>
        <v>8766</v>
      </c>
      <c r="U17" s="19"/>
      <c r="V17" s="20"/>
    </row>
    <row r="18" spans="1:22" ht="38.25" x14ac:dyDescent="0.25">
      <c r="A18" s="21">
        <v>8</v>
      </c>
      <c r="B18" s="35" t="s">
        <v>14</v>
      </c>
      <c r="C18" s="22" t="s">
        <v>46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23">
        <f>T17/S16</f>
        <v>5.2684057639196942</v>
      </c>
      <c r="V18" s="20"/>
    </row>
    <row r="19" spans="1:22" s="4" customFormat="1" ht="21.75" customHeight="1" x14ac:dyDescent="0.25">
      <c r="A19" s="37">
        <v>9</v>
      </c>
      <c r="B19" s="38" t="s">
        <v>13</v>
      </c>
      <c r="C19" s="39" t="s">
        <v>47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20">
        <f>U18*M7</f>
        <v>15.805217291759082</v>
      </c>
    </row>
    <row r="20" spans="1:22" x14ac:dyDescent="0.25">
      <c r="A20" s="28"/>
      <c r="B20" s="29"/>
      <c r="C20" s="30"/>
    </row>
    <row r="21" spans="1:22" x14ac:dyDescent="0.25">
      <c r="A21" s="28"/>
      <c r="B21" s="29"/>
      <c r="C21" s="30"/>
    </row>
    <row r="22" spans="1:22" x14ac:dyDescent="0.25">
      <c r="A22" s="5"/>
      <c r="B22" s="6"/>
      <c r="C22" s="7"/>
      <c r="G22" s="31"/>
      <c r="H22" s="32" t="s">
        <v>38</v>
      </c>
      <c r="N22" s="32"/>
      <c r="P22" s="32"/>
    </row>
    <row r="23" spans="1:22" x14ac:dyDescent="0.25">
      <c r="A23" s="5"/>
      <c r="B23" s="6"/>
      <c r="C23" s="7"/>
      <c r="G23" s="33"/>
      <c r="H23" s="32" t="s">
        <v>54</v>
      </c>
      <c r="N23" s="32"/>
      <c r="P23" s="32"/>
    </row>
    <row r="24" spans="1:22" x14ac:dyDescent="0.25">
      <c r="A24" s="5"/>
      <c r="B24" s="6"/>
      <c r="C24" s="7"/>
      <c r="G24" s="34"/>
      <c r="H24" s="32" t="s">
        <v>21</v>
      </c>
      <c r="N24" s="32"/>
      <c r="P24" s="32"/>
    </row>
  </sheetData>
  <pageMargins left="0.25" right="0.25" top="0.75" bottom="0.75" header="0.3" footer="0.3"/>
  <pageSetup paperSize="9" scale="58" fitToHeight="0" orientation="landscape" r:id="rId1"/>
  <headerFooter>
    <oddHeader>&amp;RC68-11.4.2.4 Annex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Barry</dc:creator>
  <cp:lastModifiedBy>Marie-Hélène Grillet</cp:lastModifiedBy>
  <cp:lastPrinted>2018-11-08T13:28:43Z</cp:lastPrinted>
  <dcterms:created xsi:type="dcterms:W3CDTF">2018-02-13T15:01:08Z</dcterms:created>
  <dcterms:modified xsi:type="dcterms:W3CDTF">2018-11-08T13:30:13Z</dcterms:modified>
</cp:coreProperties>
</file>